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unding\Proposals 2019-20\BLSW11 Alliance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G34" i="1"/>
  <c r="H34" i="1"/>
  <c r="F34" i="1"/>
  <c r="G33" i="1"/>
  <c r="H33" i="1"/>
  <c r="F33" i="1"/>
  <c r="F21" i="1"/>
  <c r="D20" i="1"/>
  <c r="E20" i="1"/>
  <c r="H20" i="1" s="1"/>
  <c r="I34" i="1" l="1"/>
  <c r="I33" i="1"/>
  <c r="F20" i="1"/>
  <c r="G20" i="1"/>
  <c r="F32" i="1"/>
  <c r="G32" i="1"/>
  <c r="H32" i="1"/>
  <c r="I20" i="1" l="1"/>
  <c r="I32" i="1"/>
  <c r="G28" i="1"/>
  <c r="H28" i="1"/>
  <c r="F28" i="1"/>
  <c r="I25" i="1"/>
  <c r="I26" i="1"/>
  <c r="I29" i="1"/>
  <c r="I31" i="1"/>
  <c r="I21" i="1"/>
  <c r="D19" i="1"/>
  <c r="E19" i="1" s="1"/>
  <c r="F30" i="1"/>
  <c r="I30" i="1" s="1"/>
  <c r="G27" i="1"/>
  <c r="H27" i="1"/>
  <c r="F27" i="1"/>
  <c r="D18" i="1"/>
  <c r="E18" i="1" s="1"/>
  <c r="I28" i="1" l="1"/>
  <c r="F35" i="1"/>
  <c r="H35" i="1"/>
  <c r="F19" i="1"/>
  <c r="G19" i="1"/>
  <c r="H19" i="1"/>
  <c r="G35" i="1"/>
  <c r="I27" i="1"/>
  <c r="F18" i="1"/>
  <c r="H18" i="1"/>
  <c r="H22" i="1" s="1"/>
  <c r="G18" i="1"/>
  <c r="F22" i="1" l="1"/>
  <c r="I35" i="1"/>
  <c r="G22" i="1"/>
  <c r="G38" i="1" s="1"/>
  <c r="G40" i="1" s="1"/>
  <c r="I19" i="1"/>
  <c r="F38" i="1"/>
  <c r="F40" i="1" s="1"/>
  <c r="I18" i="1"/>
  <c r="I22" i="1" l="1"/>
  <c r="I38" i="1"/>
  <c r="I40" i="1" s="1"/>
  <c r="H38" i="1"/>
  <c r="H40" i="1" s="1"/>
</calcChain>
</file>

<file path=xl/sharedStrings.xml><?xml version="1.0" encoding="utf-8"?>
<sst xmlns="http://schemas.openxmlformats.org/spreadsheetml/2006/main" count="64" uniqueCount="62">
  <si>
    <t xml:space="preserve">Staff Costs </t>
  </si>
  <si>
    <t xml:space="preserve">Project Costs </t>
  </si>
  <si>
    <t xml:space="preserve">Overheads </t>
  </si>
  <si>
    <t xml:space="preserve">TOTAL </t>
  </si>
  <si>
    <t xml:space="preserve">NI - Employer </t>
  </si>
  <si>
    <t xml:space="preserve">Pension - Employer </t>
  </si>
  <si>
    <t xml:space="preserve">Gross Salary Costs </t>
  </si>
  <si>
    <t xml:space="preserve">Staff - Mobile Phone </t>
  </si>
  <si>
    <t xml:space="preserve">Notes </t>
  </si>
  <si>
    <t>TOTAL (£)</t>
  </si>
  <si>
    <t xml:space="preserve">Year 1 (£) </t>
  </si>
  <si>
    <t xml:space="preserve">Year 2 (£) </t>
  </si>
  <si>
    <t xml:space="preserve">Year 3 (£) </t>
  </si>
  <si>
    <t xml:space="preserve">5days/week </t>
  </si>
  <si>
    <t xml:space="preserve">Basic Salary / Unit Cost </t>
  </si>
  <si>
    <t xml:space="preserve">Staff - Travel expenses </t>
  </si>
  <si>
    <t xml:space="preserve">Project - Room hire </t>
  </si>
  <si>
    <t xml:space="preserve">Project - Resources, equipment etc. </t>
  </si>
  <si>
    <t xml:space="preserve">sub-total </t>
  </si>
  <si>
    <t xml:space="preserve">0.5day/week </t>
  </si>
  <si>
    <t xml:space="preserve">Project - Volunteer costs </t>
  </si>
  <si>
    <t xml:space="preserve">£5/night for 5 days/week for 50 weeks </t>
  </si>
  <si>
    <t xml:space="preserve">Staff - IT </t>
  </si>
  <si>
    <t xml:space="preserve">Incl. recruitment costs, DBS checks + annual training budget </t>
  </si>
  <si>
    <t xml:space="preserve">Staff: recruitment, training &amp; development </t>
  </si>
  <si>
    <t xml:space="preserve">Incl. Utilities, Insurance, Office costs etc. </t>
  </si>
  <si>
    <t xml:space="preserve">Contribution towards room hire </t>
  </si>
  <si>
    <t xml:space="preserve">Cost of an annual zone1-3 oyster card </t>
  </si>
  <si>
    <t xml:space="preserve">New phone + annual contract </t>
  </si>
  <si>
    <t xml:space="preserve">New laptop + IT support </t>
  </si>
  <si>
    <t xml:space="preserve">Caius: BYV Youth Coordinator </t>
  </si>
  <si>
    <t xml:space="preserve">Caius: Manager for BYV staff </t>
  </si>
  <si>
    <t xml:space="preserve">Project - Community Action Reward - Silver </t>
  </si>
  <si>
    <t xml:space="preserve">Project - Community Action Reward - Gold </t>
  </si>
  <si>
    <t xml:space="preserve">Project - Community Action Rewards - Bronze </t>
  </si>
  <si>
    <t xml:space="preserve">Caius House standard infrastructure cost @ 15% </t>
  </si>
  <si>
    <t xml:space="preserve">Alliance: Youth Workers  </t>
  </si>
  <si>
    <r>
      <rPr>
        <b/>
        <u/>
        <sz val="11"/>
        <color theme="1"/>
        <rFont val="Calibri"/>
        <family val="2"/>
      </rPr>
      <t>Note</t>
    </r>
    <r>
      <rPr>
        <b/>
        <sz val="11"/>
        <color theme="1"/>
        <rFont val="Calibri"/>
        <family val="2"/>
      </rPr>
      <t xml:space="preserve">: Community Action Reward (CAR) </t>
    </r>
  </si>
  <si>
    <t xml:space="preserve">This will act as an incentive for young people to get involved and reward them for doing so. </t>
  </si>
  <si>
    <t xml:space="preserve">In effect going some way to address the economic poverty of residents whilst getting them more involved in the local community. </t>
  </si>
  <si>
    <t xml:space="preserve">Wary of the benefit penalties that limits or prohibits payment to volunteers, our CAR will pay for such things as accredited training and skills development programmes.  </t>
  </si>
  <si>
    <t xml:space="preserve">The CAR will reward young people for their work in supporting BYV. </t>
  </si>
  <si>
    <t>BLSW11</t>
  </si>
  <si>
    <t>Match funding (to be secured)</t>
  </si>
  <si>
    <t>Joint Venture (WBC &amp; Taylor Wimpey)</t>
  </si>
  <si>
    <t xml:space="preserve">Total (£) </t>
  </si>
  <si>
    <t xml:space="preserve">Estimated budget for resources - will depend on what young people and staff decide </t>
  </si>
  <si>
    <t xml:space="preserve">Project - Food &amp; refreshments at activities </t>
  </si>
  <si>
    <t xml:space="preserve">Battersea Youth Voice (BYV) </t>
  </si>
  <si>
    <t xml:space="preserve">BLSW11 Alliance </t>
  </si>
  <si>
    <t xml:space="preserve">Hours Bank: 21 hours/week to be drawn down as appropriate from various Alliance youth workers to support BYV </t>
  </si>
  <si>
    <t xml:space="preserve">CAR Gold: 15 young people @ £250 each per year </t>
  </si>
  <si>
    <t xml:space="preserve">CAR Silver: 35 young people @ £100 per year </t>
  </si>
  <si>
    <t xml:space="preserve">CAR Bronze: 50 young people @ £50 per year </t>
  </si>
  <si>
    <t xml:space="preserve">3-year Budget - Expenditure and Income </t>
  </si>
  <si>
    <t xml:space="preserve">EXPENDITURE </t>
  </si>
  <si>
    <t xml:space="preserve">INCOME </t>
  </si>
  <si>
    <t xml:space="preserve">Funding Sources </t>
  </si>
  <si>
    <t>Notes</t>
  </si>
  <si>
    <t xml:space="preserve">In discussion with funders incl. Tideway, Wates, CCG, Wandsworth Council, BPSF, City Bridge Trust etc. </t>
  </si>
  <si>
    <t>BLSW11 Alliance (5X£5k)</t>
  </si>
  <si>
    <t xml:space="preserve">Food etc. for young pepole £25/night for 5 days/week for 50 weeks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</si>
</sst>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5" fontId="3" fillId="0" borderId="0" xfId="0" applyNumberFormat="1" applyFont="1"/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4" fontId="4" fillId="0" borderId="0" xfId="1" applyNumberFormat="1" applyFont="1"/>
    <xf numFmtId="0" fontId="4" fillId="0" borderId="0" xfId="0" applyFont="1" applyFill="1"/>
    <xf numFmtId="3" fontId="5" fillId="0" borderId="0" xfId="0" applyNumberFormat="1" applyFont="1"/>
    <xf numFmtId="0" fontId="3" fillId="0" borderId="0" xfId="0" applyFont="1" applyFill="1"/>
    <xf numFmtId="164" fontId="4" fillId="0" borderId="0" xfId="1" applyNumberFormat="1" applyFont="1" applyAlignment="1"/>
    <xf numFmtId="0" fontId="0" fillId="0" borderId="0" xfId="0" applyFont="1"/>
    <xf numFmtId="3" fontId="3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/>
  </sheetViews>
  <sheetFormatPr defaultRowHeight="15" x14ac:dyDescent="0.25"/>
  <cols>
    <col min="1" max="1" width="43.7109375" style="2" customWidth="1"/>
    <col min="2" max="3" width="10.7109375" style="2" bestFit="1" customWidth="1"/>
    <col min="4" max="4" width="9.7109375" style="2" bestFit="1" customWidth="1"/>
    <col min="5" max="5" width="10.7109375" style="2" bestFit="1" customWidth="1"/>
    <col min="6" max="8" width="9.5703125" style="2" bestFit="1" customWidth="1"/>
    <col min="9" max="9" width="10.5703125" style="2" bestFit="1" customWidth="1"/>
    <col min="10" max="10" width="37.5703125" style="2" customWidth="1"/>
    <col min="11" max="16384" width="9.140625" style="2"/>
  </cols>
  <sheetData>
    <row r="1" spans="1:3" x14ac:dyDescent="0.25">
      <c r="A1" s="1" t="s">
        <v>49</v>
      </c>
    </row>
    <row r="2" spans="1:3" x14ac:dyDescent="0.25">
      <c r="A2" s="1" t="s">
        <v>48</v>
      </c>
    </row>
    <row r="3" spans="1:3" x14ac:dyDescent="0.25">
      <c r="A3" s="1" t="s">
        <v>54</v>
      </c>
    </row>
    <row r="4" spans="1:3" x14ac:dyDescent="0.25">
      <c r="A4" s="3">
        <v>43796</v>
      </c>
    </row>
    <row r="5" spans="1:3" x14ac:dyDescent="0.25">
      <c r="A5" s="3"/>
    </row>
    <row r="6" spans="1:3" x14ac:dyDescent="0.25">
      <c r="A6" s="18" t="s">
        <v>56</v>
      </c>
    </row>
    <row r="8" spans="1:3" x14ac:dyDescent="0.25">
      <c r="A8" s="1" t="s">
        <v>57</v>
      </c>
      <c r="B8" s="1" t="s">
        <v>45</v>
      </c>
      <c r="C8" s="1" t="s">
        <v>58</v>
      </c>
    </row>
    <row r="9" spans="1:3" x14ac:dyDescent="0.25">
      <c r="A9" s="2" t="s">
        <v>42</v>
      </c>
      <c r="B9" s="15">
        <v>30000</v>
      </c>
    </row>
    <row r="10" spans="1:3" x14ac:dyDescent="0.25">
      <c r="A10" s="2" t="s">
        <v>44</v>
      </c>
      <c r="B10" s="15">
        <v>30000</v>
      </c>
    </row>
    <row r="11" spans="1:3" x14ac:dyDescent="0.25">
      <c r="A11" s="2" t="s">
        <v>60</v>
      </c>
      <c r="B11" s="15">
        <v>25000</v>
      </c>
    </row>
    <row r="12" spans="1:3" x14ac:dyDescent="0.25">
      <c r="A12" s="2" t="s">
        <v>43</v>
      </c>
      <c r="B12" s="15">
        <v>25000</v>
      </c>
      <c r="C12" s="2" t="s">
        <v>59</v>
      </c>
    </row>
    <row r="13" spans="1:3" ht="15.75" thickBot="1" x14ac:dyDescent="0.3">
      <c r="A13" s="16" t="s">
        <v>3</v>
      </c>
      <c r="B13" s="17">
        <f>SUM(B9:B12)</f>
        <v>110000</v>
      </c>
    </row>
    <row r="14" spans="1:3" ht="15.75" thickTop="1" x14ac:dyDescent="0.25">
      <c r="A14" s="3"/>
    </row>
    <row r="15" spans="1:3" x14ac:dyDescent="0.25">
      <c r="A15" s="3"/>
    </row>
    <row r="16" spans="1:3" x14ac:dyDescent="0.25">
      <c r="A16" s="18" t="s">
        <v>55</v>
      </c>
    </row>
    <row r="17" spans="1:12" ht="45" x14ac:dyDescent="0.25">
      <c r="A17" s="1" t="s">
        <v>0</v>
      </c>
      <c r="B17" s="4" t="s">
        <v>14</v>
      </c>
      <c r="C17" s="4" t="s">
        <v>4</v>
      </c>
      <c r="D17" s="4" t="s">
        <v>5</v>
      </c>
      <c r="E17" s="4" t="s">
        <v>6</v>
      </c>
      <c r="F17" s="4" t="s">
        <v>10</v>
      </c>
      <c r="G17" s="4" t="s">
        <v>11</v>
      </c>
      <c r="H17" s="4" t="s">
        <v>12</v>
      </c>
      <c r="I17" s="4" t="s">
        <v>9</v>
      </c>
      <c r="J17" s="4" t="s">
        <v>8</v>
      </c>
      <c r="K17" s="5"/>
      <c r="L17" s="5"/>
    </row>
    <row r="18" spans="1:12" x14ac:dyDescent="0.25">
      <c r="A18" s="2" t="s">
        <v>30</v>
      </c>
      <c r="B18" s="6">
        <v>33000</v>
      </c>
      <c r="C18" s="13">
        <v>3362.78</v>
      </c>
      <c r="D18" s="6">
        <f>B18*0.08</f>
        <v>2640</v>
      </c>
      <c r="E18" s="6">
        <f>B18+C18+D18</f>
        <v>39002.78</v>
      </c>
      <c r="F18" s="6">
        <f>E18</f>
        <v>39002.78</v>
      </c>
      <c r="G18" s="6">
        <f>E18</f>
        <v>39002.78</v>
      </c>
      <c r="H18" s="6">
        <f>E18</f>
        <v>39002.78</v>
      </c>
      <c r="I18" s="7">
        <f>SUM(F18:H18)</f>
        <v>117008.34</v>
      </c>
      <c r="J18" s="2" t="s">
        <v>13</v>
      </c>
    </row>
    <row r="19" spans="1:12" x14ac:dyDescent="0.25">
      <c r="A19" s="2" t="s">
        <v>31</v>
      </c>
      <c r="B19" s="6">
        <v>35000</v>
      </c>
      <c r="C19" s="9">
        <v>3638.78</v>
      </c>
      <c r="D19" s="6">
        <f>B19*0.08</f>
        <v>2800</v>
      </c>
      <c r="E19" s="6">
        <f>B19+C19+D19</f>
        <v>41438.78</v>
      </c>
      <c r="F19" s="6">
        <f>(E19/35)*4</f>
        <v>4735.8605714285713</v>
      </c>
      <c r="G19" s="6">
        <f>(E19/35)*4</f>
        <v>4735.8605714285713</v>
      </c>
      <c r="H19" s="6">
        <f>(E19/35)*4</f>
        <v>4735.8605714285713</v>
      </c>
      <c r="I19" s="7">
        <f t="shared" ref="I19:I21" si="0">SUM(F19:H19)</f>
        <v>14207.581714285714</v>
      </c>
      <c r="J19" s="2" t="s">
        <v>19</v>
      </c>
    </row>
    <row r="20" spans="1:12" x14ac:dyDescent="0.25">
      <c r="A20" s="2" t="s">
        <v>36</v>
      </c>
      <c r="B20" s="6">
        <v>27500</v>
      </c>
      <c r="C20" s="9">
        <v>3639.78</v>
      </c>
      <c r="D20" s="6">
        <f>B20*0.08</f>
        <v>2200</v>
      </c>
      <c r="E20" s="6">
        <f>B20+C20+D20</f>
        <v>33339.78</v>
      </c>
      <c r="F20" s="6">
        <f>(E20/35)*21</f>
        <v>20003.867999999999</v>
      </c>
      <c r="G20" s="6">
        <f>(E20/35)*21</f>
        <v>20003.867999999999</v>
      </c>
      <c r="H20" s="6">
        <f>(E20/35)*21</f>
        <v>20003.867999999999</v>
      </c>
      <c r="I20" s="7">
        <f t="shared" ref="I20" si="1">SUM(F20:H20)</f>
        <v>60011.603999999992</v>
      </c>
      <c r="J20" s="2" t="s">
        <v>50</v>
      </c>
    </row>
    <row r="21" spans="1:12" x14ac:dyDescent="0.25">
      <c r="A21" s="2" t="s">
        <v>24</v>
      </c>
      <c r="B21" s="6"/>
      <c r="C21" s="6"/>
      <c r="D21" s="6"/>
      <c r="E21" s="6"/>
      <c r="F21" s="6">
        <f>500+500</f>
        <v>1000</v>
      </c>
      <c r="G21" s="6">
        <v>500</v>
      </c>
      <c r="H21" s="6">
        <v>500</v>
      </c>
      <c r="I21" s="7">
        <f t="shared" si="0"/>
        <v>2000</v>
      </c>
      <c r="J21" s="2" t="s">
        <v>23</v>
      </c>
    </row>
    <row r="22" spans="1:12" x14ac:dyDescent="0.25">
      <c r="A22" s="1" t="s">
        <v>18</v>
      </c>
      <c r="B22" s="6"/>
      <c r="C22" s="6"/>
      <c r="D22" s="6"/>
      <c r="E22" s="6"/>
      <c r="F22" s="7">
        <f>SUM(F18:F21)</f>
        <v>64742.508571428567</v>
      </c>
      <c r="G22" s="7">
        <f t="shared" ref="G22:I22" si="2">SUM(G18:G21)</f>
        <v>64242.508571428567</v>
      </c>
      <c r="H22" s="7">
        <f t="shared" si="2"/>
        <v>64242.508571428567</v>
      </c>
      <c r="I22" s="7">
        <f t="shared" si="2"/>
        <v>193227.5257142857</v>
      </c>
    </row>
    <row r="23" spans="1:12" x14ac:dyDescent="0.25">
      <c r="B23" s="6"/>
      <c r="C23" s="6"/>
      <c r="D23" s="6"/>
      <c r="E23" s="6"/>
      <c r="F23" s="6"/>
      <c r="G23" s="6"/>
      <c r="H23" s="6"/>
      <c r="I23" s="7"/>
    </row>
    <row r="24" spans="1:12" x14ac:dyDescent="0.25">
      <c r="A24" s="1" t="s">
        <v>1</v>
      </c>
      <c r="B24" s="6"/>
      <c r="C24" s="6"/>
      <c r="D24" s="6"/>
      <c r="E24" s="6"/>
      <c r="F24" s="6"/>
      <c r="G24" s="6"/>
      <c r="H24" s="6"/>
      <c r="I24" s="7"/>
    </row>
    <row r="25" spans="1:12" x14ac:dyDescent="0.25">
      <c r="A25" s="2" t="s">
        <v>16</v>
      </c>
      <c r="B25" s="6"/>
      <c r="C25" s="6"/>
      <c r="D25" s="6"/>
      <c r="E25" s="6"/>
      <c r="F25" s="6">
        <v>1000</v>
      </c>
      <c r="G25" s="6">
        <v>1000</v>
      </c>
      <c r="H25" s="6">
        <v>1000</v>
      </c>
      <c r="I25" s="7">
        <f t="shared" ref="I25:I34" si="3">SUM(F25:H25)</f>
        <v>3000</v>
      </c>
      <c r="J25" s="10" t="s">
        <v>26</v>
      </c>
    </row>
    <row r="26" spans="1:12" x14ac:dyDescent="0.25">
      <c r="A26" s="2" t="s">
        <v>17</v>
      </c>
      <c r="B26" s="6"/>
      <c r="C26" s="6"/>
      <c r="D26" s="6"/>
      <c r="E26" s="6"/>
      <c r="F26" s="6">
        <v>5000</v>
      </c>
      <c r="G26" s="6">
        <v>5000</v>
      </c>
      <c r="H26" s="6">
        <v>5000</v>
      </c>
      <c r="I26" s="7">
        <f t="shared" si="3"/>
        <v>15000</v>
      </c>
      <c r="J26" s="10" t="s">
        <v>46</v>
      </c>
    </row>
    <row r="27" spans="1:12" x14ac:dyDescent="0.25">
      <c r="A27" s="2" t="s">
        <v>20</v>
      </c>
      <c r="B27" s="6"/>
      <c r="C27" s="6"/>
      <c r="D27" s="6"/>
      <c r="E27" s="6"/>
      <c r="F27" s="6">
        <f>(5*5)*50</f>
        <v>1250</v>
      </c>
      <c r="G27" s="6">
        <f t="shared" ref="G27:H27" si="4">(5*5)*50</f>
        <v>1250</v>
      </c>
      <c r="H27" s="6">
        <f t="shared" si="4"/>
        <v>1250</v>
      </c>
      <c r="I27" s="7">
        <f t="shared" si="3"/>
        <v>3750</v>
      </c>
      <c r="J27" s="2" t="s">
        <v>21</v>
      </c>
    </row>
    <row r="28" spans="1:12" x14ac:dyDescent="0.25">
      <c r="A28" s="2" t="s">
        <v>47</v>
      </c>
      <c r="B28" s="6"/>
      <c r="C28" s="6"/>
      <c r="D28" s="6"/>
      <c r="E28" s="6"/>
      <c r="F28" s="6">
        <f>(25*5)*50</f>
        <v>6250</v>
      </c>
      <c r="G28" s="6">
        <f t="shared" ref="G28:H28" si="5">(25*5)*50</f>
        <v>6250</v>
      </c>
      <c r="H28" s="6">
        <f t="shared" si="5"/>
        <v>6250</v>
      </c>
      <c r="I28" s="7">
        <f>SUM(F28:H28)</f>
        <v>18750</v>
      </c>
      <c r="J28" s="2" t="s">
        <v>61</v>
      </c>
    </row>
    <row r="29" spans="1:12" x14ac:dyDescent="0.25">
      <c r="A29" s="2" t="s">
        <v>22</v>
      </c>
      <c r="B29" s="6"/>
      <c r="C29" s="6"/>
      <c r="D29" s="6"/>
      <c r="E29" s="6"/>
      <c r="F29" s="6">
        <v>1000</v>
      </c>
      <c r="G29" s="6">
        <v>200</v>
      </c>
      <c r="H29" s="6">
        <v>200</v>
      </c>
      <c r="I29" s="7">
        <f t="shared" si="3"/>
        <v>1400</v>
      </c>
      <c r="J29" s="2" t="s">
        <v>29</v>
      </c>
    </row>
    <row r="30" spans="1:12" x14ac:dyDescent="0.25">
      <c r="A30" s="2" t="s">
        <v>7</v>
      </c>
      <c r="B30" s="6"/>
      <c r="C30" s="6"/>
      <c r="D30" s="6"/>
      <c r="E30" s="6"/>
      <c r="F30" s="6">
        <f>500+150</f>
        <v>650</v>
      </c>
      <c r="G30" s="6">
        <v>150</v>
      </c>
      <c r="H30" s="6">
        <v>150</v>
      </c>
      <c r="I30" s="7">
        <f t="shared" si="3"/>
        <v>950</v>
      </c>
      <c r="J30" s="2" t="s">
        <v>28</v>
      </c>
    </row>
    <row r="31" spans="1:12" x14ac:dyDescent="0.25">
      <c r="A31" s="2" t="s">
        <v>15</v>
      </c>
      <c r="B31" s="6"/>
      <c r="C31" s="6"/>
      <c r="D31" s="6"/>
      <c r="E31" s="6"/>
      <c r="F31" s="11">
        <v>1648</v>
      </c>
      <c r="G31" s="11">
        <v>1648</v>
      </c>
      <c r="H31" s="11">
        <v>1648</v>
      </c>
      <c r="I31" s="7">
        <f t="shared" si="3"/>
        <v>4944</v>
      </c>
      <c r="J31" s="12" t="s">
        <v>27</v>
      </c>
    </row>
    <row r="32" spans="1:12" x14ac:dyDescent="0.25">
      <c r="A32" s="2" t="s">
        <v>33</v>
      </c>
      <c r="B32" s="6"/>
      <c r="C32" s="6"/>
      <c r="D32" s="6"/>
      <c r="E32" s="6"/>
      <c r="F32" s="11">
        <f>15*250</f>
        <v>3750</v>
      </c>
      <c r="G32" s="11">
        <f t="shared" ref="G32:H32" si="6">15*250</f>
        <v>3750</v>
      </c>
      <c r="H32" s="11">
        <f t="shared" si="6"/>
        <v>3750</v>
      </c>
      <c r="I32" s="7">
        <f t="shared" si="3"/>
        <v>11250</v>
      </c>
      <c r="J32" s="12" t="s">
        <v>51</v>
      </c>
    </row>
    <row r="33" spans="1:10" x14ac:dyDescent="0.25">
      <c r="A33" s="2" t="s">
        <v>32</v>
      </c>
      <c r="B33" s="6"/>
      <c r="C33" s="6"/>
      <c r="D33" s="6"/>
      <c r="E33" s="6"/>
      <c r="F33" s="11">
        <f>35*100</f>
        <v>3500</v>
      </c>
      <c r="G33" s="11">
        <f t="shared" ref="G33:H33" si="7">35*100</f>
        <v>3500</v>
      </c>
      <c r="H33" s="11">
        <f t="shared" si="7"/>
        <v>3500</v>
      </c>
      <c r="I33" s="7">
        <f t="shared" si="3"/>
        <v>10500</v>
      </c>
      <c r="J33" s="12" t="s">
        <v>52</v>
      </c>
    </row>
    <row r="34" spans="1:10" x14ac:dyDescent="0.25">
      <c r="A34" s="2" t="s">
        <v>34</v>
      </c>
      <c r="B34" s="6"/>
      <c r="C34" s="6"/>
      <c r="D34" s="6"/>
      <c r="E34" s="6"/>
      <c r="F34" s="11">
        <f>50*50</f>
        <v>2500</v>
      </c>
      <c r="G34" s="11">
        <f t="shared" ref="G34:H34" si="8">50*50</f>
        <v>2500</v>
      </c>
      <c r="H34" s="11">
        <f t="shared" si="8"/>
        <v>2500</v>
      </c>
      <c r="I34" s="7">
        <f t="shared" si="3"/>
        <v>7500</v>
      </c>
      <c r="J34" s="12" t="s">
        <v>53</v>
      </c>
    </row>
    <row r="35" spans="1:10" x14ac:dyDescent="0.25">
      <c r="A35" s="1" t="s">
        <v>18</v>
      </c>
      <c r="B35" s="6"/>
      <c r="C35" s="6"/>
      <c r="D35" s="6"/>
      <c r="E35" s="6"/>
      <c r="F35" s="7">
        <f>SUM(F25:F34)</f>
        <v>26548</v>
      </c>
      <c r="G35" s="7">
        <f>SUM(G25:G34)</f>
        <v>25248</v>
      </c>
      <c r="H35" s="7">
        <f>SUM(H25:H34)</f>
        <v>25248</v>
      </c>
      <c r="I35" s="7">
        <f>SUM(I25:I34)</f>
        <v>77044</v>
      </c>
    </row>
    <row r="36" spans="1:10" x14ac:dyDescent="0.25">
      <c r="B36" s="6"/>
      <c r="C36" s="6"/>
      <c r="D36" s="6"/>
      <c r="E36" s="6"/>
      <c r="F36" s="6"/>
      <c r="G36" s="6"/>
      <c r="H36" s="6"/>
      <c r="I36" s="7"/>
    </row>
    <row r="37" spans="1:10" x14ac:dyDescent="0.25">
      <c r="A37" s="1" t="s">
        <v>2</v>
      </c>
      <c r="I37" s="1"/>
    </row>
    <row r="38" spans="1:10" x14ac:dyDescent="0.25">
      <c r="A38" s="2" t="s">
        <v>35</v>
      </c>
      <c r="F38" s="6">
        <f>(F22+F35)*0.15</f>
        <v>13693.576285714285</v>
      </c>
      <c r="G38" s="6">
        <f>(G22+G35)*0.15</f>
        <v>13423.576285714285</v>
      </c>
      <c r="H38" s="6">
        <f>(H22+H35)*0.15</f>
        <v>13423.576285714285</v>
      </c>
      <c r="I38" s="7">
        <f>(I22+I35)*0.15</f>
        <v>40540.728857142851</v>
      </c>
      <c r="J38" s="2" t="s">
        <v>25</v>
      </c>
    </row>
    <row r="39" spans="1:10" x14ac:dyDescent="0.25">
      <c r="I39" s="1"/>
    </row>
    <row r="40" spans="1:10" x14ac:dyDescent="0.25">
      <c r="A40" s="1" t="s">
        <v>3</v>
      </c>
      <c r="F40" s="8">
        <f>F22+F35+F38</f>
        <v>104984.08485714285</v>
      </c>
      <c r="G40" s="8">
        <f>G22+G35+G38</f>
        <v>102914.08485714285</v>
      </c>
      <c r="H40" s="8">
        <f>H22+H35+H38</f>
        <v>102914.08485714285</v>
      </c>
      <c r="I40" s="8">
        <f>I22+I35+I38</f>
        <v>310812.25457142852</v>
      </c>
    </row>
    <row r="42" spans="1:10" x14ac:dyDescent="0.25">
      <c r="A42" s="1" t="s">
        <v>37</v>
      </c>
    </row>
    <row r="43" spans="1:10" x14ac:dyDescent="0.25">
      <c r="A43" s="14" t="s">
        <v>41</v>
      </c>
    </row>
    <row r="44" spans="1:10" x14ac:dyDescent="0.25">
      <c r="A44" s="2" t="s">
        <v>38</v>
      </c>
    </row>
    <row r="45" spans="1:10" x14ac:dyDescent="0.25">
      <c r="A45" s="2" t="s">
        <v>39</v>
      </c>
    </row>
    <row r="46" spans="1:10" x14ac:dyDescent="0.25">
      <c r="A46" s="2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2019-10-28T11:45:09Z</dcterms:created>
  <dcterms:modified xsi:type="dcterms:W3CDTF">2019-11-27T15:20:16Z</dcterms:modified>
</cp:coreProperties>
</file>